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zamootcoil-my.sharepoint.com/personal/yaniv_yazamoot_co_il/Documents/שיווק/חומר לאתר החדש/חישוב תשואה/"/>
    </mc:Choice>
  </mc:AlternateContent>
  <xr:revisionPtr revIDLastSave="91" documentId="8_{84AF6D49-CA79-4072-923D-F920FDD87D82}" xr6:coauthVersionLast="47" xr6:coauthVersionMax="47" xr10:uidLastSave="{72F5C185-2F44-4FF9-AB6B-31B9AF9E370A}"/>
  <bookViews>
    <workbookView xWindow="57480" yWindow="-120" windowWidth="29040" windowHeight="15840" xr2:uid="{AF27E415-1792-48D8-A7BD-7680EDA7E98D}"/>
  </bookViews>
  <sheets>
    <sheet name="מחשבון" sheetId="1" r:id="rId1"/>
    <sheet name="עלויות טיסות לפני רכישה" sheetId="3" r:id="rId2"/>
    <sheet name="עלויות טיסות לאחר רכישה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G11" i="1"/>
  <c r="H10" i="1"/>
  <c r="G10" i="1" s="1"/>
  <c r="E17" i="2"/>
  <c r="D17" i="2"/>
  <c r="C17" i="2"/>
  <c r="B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7" i="2" s="1"/>
  <c r="C15" i="1" s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3" i="3"/>
  <c r="E17" i="3"/>
  <c r="D17" i="3"/>
  <c r="C17" i="3"/>
  <c r="B17" i="3"/>
  <c r="K12" i="1"/>
  <c r="C13" i="1"/>
  <c r="P11" i="1"/>
  <c r="P10" i="1"/>
  <c r="K4" i="1"/>
  <c r="C6" i="1"/>
  <c r="K2" i="1"/>
  <c r="K10" i="1" s="1"/>
  <c r="G2" i="1"/>
  <c r="G6" i="1" s="1"/>
  <c r="H9" i="1"/>
  <c r="G9" i="1" s="1"/>
  <c r="C12" i="1"/>
  <c r="C10" i="1"/>
  <c r="D11" i="1"/>
  <c r="C11" i="1" s="1"/>
  <c r="D9" i="1"/>
  <c r="C9" i="1" s="1"/>
  <c r="C17" i="1" l="1"/>
  <c r="F17" i="3"/>
  <c r="K15" i="1" s="1"/>
  <c r="G17" i="1"/>
  <c r="G21" i="1" s="1"/>
  <c r="R10" i="1"/>
  <c r="R11" i="1"/>
  <c r="R9" i="1"/>
  <c r="K13" i="1" s="1"/>
  <c r="K7" i="1"/>
  <c r="K9" i="1"/>
  <c r="K17" i="1" l="1"/>
  <c r="K21" i="1" s="1"/>
  <c r="G19" i="1"/>
  <c r="K19" i="1"/>
  <c r="C21" i="1"/>
</calcChain>
</file>

<file path=xl/sharedStrings.xml><?xml version="1.0" encoding="utf-8"?>
<sst xmlns="http://schemas.openxmlformats.org/spreadsheetml/2006/main" count="55" uniqueCount="38">
  <si>
    <t>רכישה</t>
  </si>
  <si>
    <t>מכירה</t>
  </si>
  <si>
    <t>השכרה</t>
  </si>
  <si>
    <t>מ"ר</t>
  </si>
  <si>
    <t>מחיר אוביקטי</t>
  </si>
  <si>
    <t>למ"ר</t>
  </si>
  <si>
    <t>תוספות</t>
  </si>
  <si>
    <t>עו"ד</t>
  </si>
  <si>
    <t>תיווך</t>
  </si>
  <si>
    <t>מס רכישה</t>
  </si>
  <si>
    <t>רישום קרקע</t>
  </si>
  <si>
    <t>סכום רכישה כולל</t>
  </si>
  <si>
    <t>מחיר מכירה</t>
  </si>
  <si>
    <t>שכירות חודשית</t>
  </si>
  <si>
    <t xml:space="preserve">שכירות </t>
  </si>
  <si>
    <t>ביטוח</t>
  </si>
  <si>
    <t>ברוטו</t>
  </si>
  <si>
    <t>הכנסה שנתית</t>
  </si>
  <si>
    <t>חישובי מדרגות מס</t>
  </si>
  <si>
    <t>תשואה ממכירה</t>
  </si>
  <si>
    <t>תשואה משכירות</t>
  </si>
  <si>
    <t>הוצ' מס</t>
  </si>
  <si>
    <t>ניהול</t>
  </si>
  <si>
    <t>אנפיה</t>
  </si>
  <si>
    <t>תאריך</t>
  </si>
  <si>
    <t>מספר ימים</t>
  </si>
  <si>
    <t>עלות טיסה</t>
  </si>
  <si>
    <t>עלות לינה</t>
  </si>
  <si>
    <t>עלות שהייה</t>
  </si>
  <si>
    <t>סה"כ</t>
  </si>
  <si>
    <t>עלויות ביקור</t>
  </si>
  <si>
    <t>נוטריון</t>
  </si>
  <si>
    <t>סכום מכירה כולל</t>
  </si>
  <si>
    <t>מחיר רכישה</t>
  </si>
  <si>
    <t>תיקונים שנתי</t>
  </si>
  <si>
    <t>למ"ר חודשי</t>
  </si>
  <si>
    <t>חודשי</t>
  </si>
  <si>
    <t>מהנדס/ אדריכל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</si>
</sst>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[$€-2]\ * #,##0_-;\-[$€-2]\ * #,##0_-;_-[$€-2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165" fontId="0" fillId="2" borderId="0" xfId="0" applyNumberFormat="1" applyFill="1" applyBorder="1"/>
    <xf numFmtId="9" fontId="0" fillId="2" borderId="0" xfId="1" applyFont="1" applyFill="1" applyBorder="1"/>
    <xf numFmtId="10" fontId="0" fillId="2" borderId="0" xfId="1" applyNumberFormat="1" applyFont="1" applyFill="1" applyBorder="1"/>
    <xf numFmtId="9" fontId="0" fillId="2" borderId="0" xfId="0" applyNumberFormat="1" applyFill="1" applyBorder="1"/>
    <xf numFmtId="164" fontId="0" fillId="2" borderId="0" xfId="1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9" xfId="0" applyFont="1" applyFill="1" applyBorder="1"/>
    <xf numFmtId="0" fontId="0" fillId="2" borderId="10" xfId="0" applyFill="1" applyBorder="1"/>
    <xf numFmtId="10" fontId="0" fillId="2" borderId="10" xfId="1" applyNumberFormat="1" applyFont="1" applyFill="1" applyBorder="1"/>
    <xf numFmtId="10" fontId="0" fillId="2" borderId="10" xfId="0" applyNumberFormat="1" applyFill="1" applyBorder="1"/>
    <xf numFmtId="0" fontId="2" fillId="3" borderId="12" xfId="0" applyFont="1" applyFill="1" applyBorder="1"/>
    <xf numFmtId="0" fontId="0" fillId="2" borderId="13" xfId="0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11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165" fontId="3" fillId="2" borderId="16" xfId="0" applyNumberFormat="1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4" fillId="4" borderId="4" xfId="0" applyFont="1" applyFill="1" applyBorder="1"/>
    <xf numFmtId="0" fontId="4" fillId="4" borderId="0" xfId="0" applyFont="1" applyFill="1" applyBorder="1"/>
    <xf numFmtId="165" fontId="4" fillId="4" borderId="0" xfId="0" applyNumberFormat="1" applyFont="1" applyFill="1" applyBorder="1"/>
    <xf numFmtId="0" fontId="4" fillId="4" borderId="10" xfId="0" applyFont="1" applyFill="1" applyBorder="1"/>
    <xf numFmtId="0" fontId="4" fillId="4" borderId="13" xfId="0" applyFont="1" applyFill="1" applyBorder="1"/>
    <xf numFmtId="165" fontId="5" fillId="4" borderId="0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CEB27-FB1D-4370-BEB5-C2DCD6BCFDE8}">
  <dimension ref="A1:R22"/>
  <sheetViews>
    <sheetView rightToLeft="1" tabSelected="1" workbookViewId="0">
      <selection activeCell="G13" sqref="G13"/>
    </sheetView>
  </sheetViews>
  <sheetFormatPr defaultRowHeight="14.5" x14ac:dyDescent="0.35"/>
  <cols>
    <col min="2" max="2" width="14.6328125" customWidth="1"/>
    <col min="3" max="3" width="12.453125" bestFit="1" customWidth="1"/>
    <col min="6" max="6" width="14.36328125" customWidth="1"/>
    <col min="7" max="7" width="12.453125" bestFit="1" customWidth="1"/>
    <col min="10" max="10" width="15.08984375" bestFit="1" customWidth="1"/>
    <col min="11" max="11" width="10.453125" bestFit="1" customWidth="1"/>
    <col min="15" max="16" width="11.453125" bestFit="1" customWidth="1"/>
  </cols>
  <sheetData>
    <row r="1" spans="1:18" ht="18.5" x14ac:dyDescent="0.45">
      <c r="A1" s="11"/>
      <c r="B1" s="12"/>
      <c r="C1" s="12" t="s">
        <v>0</v>
      </c>
      <c r="D1" s="14"/>
      <c r="E1" s="18"/>
      <c r="F1" s="12"/>
      <c r="G1" s="12" t="s">
        <v>1</v>
      </c>
      <c r="H1" s="12"/>
      <c r="I1" s="14"/>
      <c r="J1" s="18"/>
      <c r="K1" s="12" t="s">
        <v>2</v>
      </c>
      <c r="L1" s="12"/>
      <c r="M1" s="14"/>
      <c r="N1" s="12"/>
      <c r="O1" s="12"/>
      <c r="P1" s="12"/>
      <c r="Q1" s="12"/>
      <c r="R1" s="13"/>
    </row>
    <row r="2" spans="1:18" x14ac:dyDescent="0.35">
      <c r="A2" s="1"/>
      <c r="B2" s="2" t="s">
        <v>3</v>
      </c>
      <c r="C2" s="2">
        <v>34</v>
      </c>
      <c r="D2" s="15"/>
      <c r="E2" s="19"/>
      <c r="F2" s="2" t="s">
        <v>3</v>
      </c>
      <c r="G2" s="2">
        <f>C2</f>
        <v>34</v>
      </c>
      <c r="H2" s="2"/>
      <c r="I2" s="15"/>
      <c r="J2" s="19" t="s">
        <v>3</v>
      </c>
      <c r="K2" s="2">
        <f>C2</f>
        <v>34</v>
      </c>
      <c r="L2" s="2"/>
      <c r="M2" s="15"/>
      <c r="N2" s="2"/>
      <c r="O2" s="2"/>
      <c r="P2" s="2"/>
      <c r="Q2" s="2"/>
      <c r="R2" s="3"/>
    </row>
    <row r="3" spans="1:18" x14ac:dyDescent="0.35">
      <c r="A3" s="1"/>
      <c r="B3" s="2" t="s">
        <v>33</v>
      </c>
      <c r="C3" s="4">
        <v>54000</v>
      </c>
      <c r="D3" s="15"/>
      <c r="E3" s="19"/>
      <c r="F3" s="2" t="s">
        <v>12</v>
      </c>
      <c r="G3" s="4">
        <v>70000</v>
      </c>
      <c r="H3" s="2"/>
      <c r="I3" s="15"/>
      <c r="J3" s="19" t="s">
        <v>13</v>
      </c>
      <c r="K3" s="4">
        <v>450</v>
      </c>
      <c r="L3" s="2"/>
      <c r="M3" s="15"/>
      <c r="N3" s="2"/>
      <c r="O3" s="2"/>
      <c r="P3" s="2"/>
      <c r="Q3" s="2"/>
      <c r="R3" s="3"/>
    </row>
    <row r="4" spans="1:18" x14ac:dyDescent="0.35">
      <c r="A4" s="1"/>
      <c r="B4" s="2" t="s">
        <v>4</v>
      </c>
      <c r="C4" s="4">
        <v>40000</v>
      </c>
      <c r="D4" s="15"/>
      <c r="E4" s="19"/>
      <c r="F4" s="2"/>
      <c r="G4" s="4"/>
      <c r="H4" s="2"/>
      <c r="I4" s="15"/>
      <c r="J4" s="19" t="s">
        <v>14</v>
      </c>
      <c r="K4" s="4">
        <f>K3*12</f>
        <v>5400</v>
      </c>
      <c r="L4" s="2"/>
      <c r="M4" s="15"/>
      <c r="N4" s="2"/>
      <c r="O4" s="2"/>
      <c r="P4" s="2"/>
      <c r="Q4" s="2"/>
      <c r="R4" s="3"/>
    </row>
    <row r="5" spans="1:18" x14ac:dyDescent="0.35">
      <c r="A5" s="1"/>
      <c r="B5" s="2"/>
      <c r="C5" s="4"/>
      <c r="D5" s="15"/>
      <c r="E5" s="19"/>
      <c r="F5" s="2"/>
      <c r="G5" s="4"/>
      <c r="H5" s="2"/>
      <c r="I5" s="15"/>
      <c r="J5" s="19"/>
      <c r="K5" s="2"/>
      <c r="L5" s="2"/>
      <c r="M5" s="15"/>
      <c r="N5" s="2"/>
      <c r="O5" s="2"/>
      <c r="P5" s="2"/>
      <c r="Q5" s="2"/>
      <c r="R5" s="3"/>
    </row>
    <row r="6" spans="1:18" x14ac:dyDescent="0.35">
      <c r="A6" s="1"/>
      <c r="B6" s="2" t="s">
        <v>5</v>
      </c>
      <c r="C6" s="4">
        <f>C3/C2</f>
        <v>1588.2352941176471</v>
      </c>
      <c r="D6" s="15"/>
      <c r="E6" s="19"/>
      <c r="F6" s="2" t="s">
        <v>5</v>
      </c>
      <c r="G6" s="4">
        <f>G3/G2</f>
        <v>2058.8235294117649</v>
      </c>
      <c r="H6" s="2"/>
      <c r="I6" s="15"/>
      <c r="J6" s="2" t="s">
        <v>35</v>
      </c>
      <c r="K6" s="4">
        <f>K4/K2/12</f>
        <v>13.235294117647058</v>
      </c>
      <c r="L6" s="2"/>
      <c r="M6" s="15"/>
      <c r="N6" s="2"/>
      <c r="O6" s="2"/>
      <c r="P6" s="2"/>
      <c r="Q6" s="2"/>
      <c r="R6" s="3"/>
    </row>
    <row r="7" spans="1:18" x14ac:dyDescent="0.35">
      <c r="A7" s="1"/>
      <c r="B7" s="2"/>
      <c r="C7" s="4"/>
      <c r="D7" s="15"/>
      <c r="E7" s="19"/>
      <c r="F7" s="2"/>
      <c r="G7" s="4"/>
      <c r="H7" s="2"/>
      <c r="I7" s="15"/>
      <c r="J7" s="19" t="s">
        <v>16</v>
      </c>
      <c r="K7" s="5">
        <f>K4/C3</f>
        <v>0.1</v>
      </c>
      <c r="L7" s="2"/>
      <c r="M7" s="15"/>
      <c r="N7" s="2"/>
      <c r="O7" s="2"/>
      <c r="P7" s="30" t="s">
        <v>18</v>
      </c>
      <c r="Q7" s="30"/>
      <c r="R7" s="3"/>
    </row>
    <row r="8" spans="1:18" x14ac:dyDescent="0.35">
      <c r="A8" s="1"/>
      <c r="B8" s="2" t="s">
        <v>6</v>
      </c>
      <c r="C8" s="4"/>
      <c r="D8" s="15"/>
      <c r="E8" s="19"/>
      <c r="F8" s="2"/>
      <c r="G8" s="4"/>
      <c r="H8" s="2"/>
      <c r="I8" s="15"/>
      <c r="J8" s="19"/>
      <c r="K8" s="2"/>
      <c r="L8" s="2"/>
      <c r="M8" s="15"/>
      <c r="N8" s="2"/>
      <c r="O8" s="2"/>
      <c r="P8" s="2"/>
      <c r="Q8" s="2"/>
      <c r="R8" s="3"/>
    </row>
    <row r="9" spans="1:18" x14ac:dyDescent="0.35">
      <c r="A9" s="1"/>
      <c r="B9" s="2" t="s">
        <v>7</v>
      </c>
      <c r="C9" s="4">
        <f>MAX(C3*D9,1000)</f>
        <v>1000</v>
      </c>
      <c r="D9" s="16">
        <f>1*1.24%</f>
        <v>1.24E-2</v>
      </c>
      <c r="E9" s="19"/>
      <c r="F9" s="2" t="s">
        <v>7</v>
      </c>
      <c r="G9" s="4">
        <f>MAX(G3*H9,1000)</f>
        <v>1000</v>
      </c>
      <c r="H9" s="6">
        <f>1*1.24%</f>
        <v>1.24E-2</v>
      </c>
      <c r="I9" s="15"/>
      <c r="J9" s="19" t="s">
        <v>22</v>
      </c>
      <c r="K9" s="4">
        <f>K4*L9</f>
        <v>540</v>
      </c>
      <c r="L9" s="7">
        <v>0.1</v>
      </c>
      <c r="M9" s="15"/>
      <c r="N9" s="2"/>
      <c r="O9" s="4">
        <v>12000</v>
      </c>
      <c r="P9" s="4">
        <v>0</v>
      </c>
      <c r="Q9" s="7">
        <v>0.15</v>
      </c>
      <c r="R9" s="3">
        <f>IF(O9&gt;K4,K4*Q9,O9*Q9)</f>
        <v>810</v>
      </c>
    </row>
    <row r="10" spans="1:18" x14ac:dyDescent="0.35">
      <c r="A10" s="1"/>
      <c r="B10" s="2" t="s">
        <v>31</v>
      </c>
      <c r="C10" s="4">
        <f>MAX(C3:C4)*D10</f>
        <v>810</v>
      </c>
      <c r="D10" s="17">
        <v>1.4999999999999999E-2</v>
      </c>
      <c r="E10" s="19"/>
      <c r="F10" s="2" t="s">
        <v>8</v>
      </c>
      <c r="G10" s="4">
        <f>G3*H10</f>
        <v>1736</v>
      </c>
      <c r="H10" s="6">
        <f>2*1.24%</f>
        <v>2.4799999999999999E-2</v>
      </c>
      <c r="I10" s="15"/>
      <c r="J10" s="19" t="s">
        <v>15</v>
      </c>
      <c r="K10" s="4">
        <f>K2*1</f>
        <v>34</v>
      </c>
      <c r="L10" s="2"/>
      <c r="M10" s="15"/>
      <c r="N10" s="2"/>
      <c r="O10" s="4">
        <v>35000</v>
      </c>
      <c r="P10" s="4">
        <f>O9+1</f>
        <v>12001</v>
      </c>
      <c r="Q10" s="7">
        <v>0.35</v>
      </c>
      <c r="R10" s="3">
        <f>IF(K4&lt;O9,0,IF(O10&gt;K4,(K4-O9)*Q10,(O10-O9)*Q10))</f>
        <v>0</v>
      </c>
    </row>
    <row r="11" spans="1:18" x14ac:dyDescent="0.35">
      <c r="A11" s="1"/>
      <c r="B11" s="2" t="s">
        <v>8</v>
      </c>
      <c r="C11" s="4">
        <f>C3*D11</f>
        <v>1339.2</v>
      </c>
      <c r="D11" s="16">
        <f>2*1.24%</f>
        <v>2.4799999999999999E-2</v>
      </c>
      <c r="E11" s="19"/>
      <c r="F11" s="2" t="s">
        <v>23</v>
      </c>
      <c r="G11" s="4">
        <f>C4*0.25%</f>
        <v>100</v>
      </c>
      <c r="H11" s="2"/>
      <c r="I11" s="15"/>
      <c r="J11" s="19" t="s">
        <v>34</v>
      </c>
      <c r="K11" s="4">
        <v>200</v>
      </c>
      <c r="L11" s="2"/>
      <c r="M11" s="15"/>
      <c r="N11" s="2"/>
      <c r="O11" s="4"/>
      <c r="P11" s="4">
        <f>O10+1</f>
        <v>35001</v>
      </c>
      <c r="Q11" s="7">
        <v>0.48</v>
      </c>
      <c r="R11" s="3">
        <f>IF(K4&gt;O10,(K4-O10-O9)*Q11,0)</f>
        <v>0</v>
      </c>
    </row>
    <row r="12" spans="1:18" x14ac:dyDescent="0.35">
      <c r="A12" s="1"/>
      <c r="B12" s="2" t="s">
        <v>9</v>
      </c>
      <c r="C12" s="4">
        <f>MAX(C3:C4)*D12</f>
        <v>1668.6</v>
      </c>
      <c r="D12" s="17">
        <v>3.09E-2</v>
      </c>
      <c r="E12" s="19"/>
      <c r="F12" s="2" t="s">
        <v>37</v>
      </c>
      <c r="G12" s="4">
        <v>500</v>
      </c>
      <c r="H12" s="2"/>
      <c r="I12" s="15"/>
      <c r="J12" s="19" t="s">
        <v>23</v>
      </c>
      <c r="K12" s="4">
        <f>C4*0.25%</f>
        <v>100</v>
      </c>
      <c r="L12" s="2"/>
      <c r="M12" s="15"/>
      <c r="N12" s="2"/>
      <c r="O12" s="2"/>
      <c r="P12" s="2"/>
      <c r="Q12" s="2"/>
      <c r="R12" s="3"/>
    </row>
    <row r="13" spans="1:18" x14ac:dyDescent="0.35">
      <c r="A13" s="1"/>
      <c r="B13" s="2" t="s">
        <v>10</v>
      </c>
      <c r="C13" s="4">
        <f>MAX(C3:C4)*D13</f>
        <v>270</v>
      </c>
      <c r="D13" s="17">
        <v>5.0000000000000001E-3</v>
      </c>
      <c r="E13" s="19"/>
      <c r="F13" s="2"/>
      <c r="G13" s="4"/>
      <c r="H13" s="2"/>
      <c r="I13" s="15"/>
      <c r="J13" s="19" t="s">
        <v>21</v>
      </c>
      <c r="K13" s="4">
        <f>R9+R10+R11</f>
        <v>810</v>
      </c>
      <c r="L13" s="2"/>
      <c r="M13" s="15"/>
      <c r="N13" s="2"/>
      <c r="O13" s="2"/>
      <c r="P13" s="2"/>
      <c r="Q13" s="2"/>
      <c r="R13" s="3"/>
    </row>
    <row r="14" spans="1:18" x14ac:dyDescent="0.35">
      <c r="A14" s="1"/>
      <c r="B14" s="2" t="s">
        <v>37</v>
      </c>
      <c r="C14" s="4">
        <v>1000</v>
      </c>
      <c r="D14" s="17"/>
      <c r="E14" s="19"/>
      <c r="F14" s="2"/>
      <c r="G14" s="4"/>
      <c r="H14" s="2"/>
      <c r="I14" s="15"/>
      <c r="J14" s="19"/>
      <c r="K14" s="4"/>
      <c r="L14" s="2"/>
      <c r="M14" s="15"/>
      <c r="N14" s="2"/>
      <c r="O14" s="2"/>
      <c r="P14" s="2"/>
      <c r="Q14" s="2"/>
      <c r="R14" s="3"/>
    </row>
    <row r="15" spans="1:18" x14ac:dyDescent="0.35">
      <c r="A15" s="1"/>
      <c r="B15" s="2" t="s">
        <v>30</v>
      </c>
      <c r="C15" s="4">
        <f>'עלויות טיסות לאחר רכישה'!F17</f>
        <v>0</v>
      </c>
      <c r="D15" s="17"/>
      <c r="E15" s="19"/>
      <c r="F15" s="2"/>
      <c r="G15" s="4"/>
      <c r="H15" s="2"/>
      <c r="I15" s="15"/>
      <c r="J15" s="19" t="s">
        <v>30</v>
      </c>
      <c r="K15" s="4">
        <f>'עלויות טיסות לפני רכישה'!F17</f>
        <v>0</v>
      </c>
      <c r="L15" s="2"/>
      <c r="M15" s="15"/>
      <c r="N15" s="2"/>
      <c r="O15" s="2"/>
      <c r="P15" s="2"/>
      <c r="Q15" s="2"/>
      <c r="R15" s="3"/>
    </row>
    <row r="16" spans="1:18" x14ac:dyDescent="0.35">
      <c r="A16" s="1"/>
      <c r="B16" s="2"/>
      <c r="C16" s="4"/>
      <c r="D16" s="15"/>
      <c r="E16" s="19"/>
      <c r="F16" s="2"/>
      <c r="G16" s="4"/>
      <c r="H16" s="2"/>
      <c r="I16" s="15"/>
      <c r="J16" s="19"/>
      <c r="K16" s="2"/>
      <c r="L16" s="2"/>
      <c r="M16" s="15"/>
      <c r="N16" s="2"/>
      <c r="O16" s="2"/>
      <c r="P16" s="2"/>
      <c r="Q16" s="2"/>
      <c r="R16" s="3"/>
    </row>
    <row r="17" spans="1:18" ht="20.25" customHeight="1" x14ac:dyDescent="0.35">
      <c r="A17" s="29"/>
      <c r="B17" s="30" t="s">
        <v>11</v>
      </c>
      <c r="C17" s="31">
        <f>SUM(C9:C15,C3)</f>
        <v>60087.8</v>
      </c>
      <c r="D17" s="32"/>
      <c r="E17" s="33"/>
      <c r="F17" s="30" t="s">
        <v>32</v>
      </c>
      <c r="G17" s="31">
        <f>G3-SUM(G9:G12)</f>
        <v>66664</v>
      </c>
      <c r="H17" s="30"/>
      <c r="I17" s="32"/>
      <c r="J17" s="33" t="s">
        <v>17</v>
      </c>
      <c r="K17" s="31">
        <f>K4-SUM(K9:K13)</f>
        <v>3716</v>
      </c>
      <c r="L17" s="30"/>
      <c r="M17" s="32"/>
      <c r="N17" s="2"/>
      <c r="O17" s="2"/>
      <c r="P17" s="2"/>
      <c r="Q17" s="2"/>
      <c r="R17" s="3"/>
    </row>
    <row r="18" spans="1:18" x14ac:dyDescent="0.35">
      <c r="A18" s="1"/>
      <c r="B18" s="2"/>
      <c r="C18" s="2"/>
      <c r="D18" s="15"/>
      <c r="E18" s="19"/>
      <c r="F18" s="2"/>
      <c r="G18" s="2"/>
      <c r="H18" s="2"/>
      <c r="I18" s="15"/>
      <c r="J18" s="19"/>
      <c r="K18" s="2"/>
      <c r="L18" s="2"/>
      <c r="M18" s="15"/>
      <c r="N18" s="2"/>
      <c r="O18" s="2"/>
      <c r="P18" s="2"/>
      <c r="Q18" s="2"/>
      <c r="R18" s="3"/>
    </row>
    <row r="19" spans="1:18" x14ac:dyDescent="0.35">
      <c r="A19" s="1"/>
      <c r="B19" s="2"/>
      <c r="C19" s="2"/>
      <c r="D19" s="15"/>
      <c r="E19" s="19"/>
      <c r="F19" s="2" t="s">
        <v>19</v>
      </c>
      <c r="G19" s="5">
        <f>G17/C17-1</f>
        <v>0.10944318147777077</v>
      </c>
      <c r="H19" s="2"/>
      <c r="I19" s="15"/>
      <c r="J19" s="19" t="s">
        <v>20</v>
      </c>
      <c r="K19" s="8">
        <f>K17/C17</f>
        <v>6.1842836649036906E-2</v>
      </c>
      <c r="L19" s="2"/>
      <c r="M19" s="15"/>
      <c r="N19" s="2"/>
      <c r="O19" s="2"/>
      <c r="P19" s="2"/>
      <c r="Q19" s="2"/>
      <c r="R19" s="3"/>
    </row>
    <row r="20" spans="1:18" x14ac:dyDescent="0.35">
      <c r="A20" s="1"/>
      <c r="B20" s="2"/>
      <c r="C20" s="2"/>
      <c r="D20" s="15"/>
      <c r="E20" s="19"/>
      <c r="F20" s="2"/>
      <c r="G20" s="2"/>
      <c r="H20" s="2"/>
      <c r="I20" s="15"/>
      <c r="J20" s="19"/>
      <c r="K20" s="2"/>
      <c r="L20" s="2"/>
      <c r="M20" s="15"/>
      <c r="N20" s="2"/>
      <c r="O20" s="2"/>
      <c r="P20" s="2"/>
      <c r="Q20" s="2"/>
      <c r="R20" s="3"/>
    </row>
    <row r="21" spans="1:18" x14ac:dyDescent="0.35">
      <c r="A21" s="24"/>
      <c r="B21" s="25" t="s">
        <v>5</v>
      </c>
      <c r="C21" s="26">
        <f>C17/C2</f>
        <v>1767.2882352941178</v>
      </c>
      <c r="D21" s="27"/>
      <c r="E21" s="28"/>
      <c r="F21" s="25"/>
      <c r="G21" s="26">
        <f>G17/G2</f>
        <v>1960.7058823529412</v>
      </c>
      <c r="H21" s="25"/>
      <c r="I21" s="27"/>
      <c r="J21" s="28" t="s">
        <v>36</v>
      </c>
      <c r="K21" s="26">
        <f>K17/K2/12</f>
        <v>9.1078431372549016</v>
      </c>
      <c r="L21" s="25"/>
      <c r="M21" s="27"/>
      <c r="N21" s="2"/>
      <c r="O21" s="2"/>
      <c r="P21" s="2"/>
      <c r="Q21" s="2"/>
      <c r="R21" s="3"/>
    </row>
    <row r="22" spans="1:18" ht="15" thickBot="1" x14ac:dyDescent="0.4">
      <c r="A22" s="20"/>
      <c r="B22" s="21"/>
      <c r="C22" s="21"/>
      <c r="D22" s="22"/>
      <c r="E22" s="23"/>
      <c r="F22" s="21"/>
      <c r="G22" s="21"/>
      <c r="H22" s="21"/>
      <c r="I22" s="22"/>
      <c r="J22" s="23"/>
      <c r="K22" s="21"/>
      <c r="L22" s="21"/>
      <c r="M22" s="22"/>
      <c r="N22" s="9"/>
      <c r="O22" s="9"/>
      <c r="P22" s="9"/>
      <c r="Q22" s="9"/>
      <c r="R22" s="10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4797-A280-4870-8EAC-5C10BF82D665}">
  <dimension ref="A1:F17"/>
  <sheetViews>
    <sheetView rightToLeft="1" workbookViewId="0">
      <selection activeCell="E22" sqref="E22"/>
    </sheetView>
  </sheetViews>
  <sheetFormatPr defaultRowHeight="14.5" x14ac:dyDescent="0.35"/>
  <cols>
    <col min="1" max="1" width="6.90625" bestFit="1" customWidth="1"/>
    <col min="2" max="2" width="11.453125" bestFit="1" customWidth="1"/>
    <col min="3" max="4" width="11.1796875" bestFit="1" customWidth="1"/>
    <col min="5" max="6" width="12.1796875" bestFit="1" customWidth="1"/>
  </cols>
  <sheetData>
    <row r="1" spans="1:6" ht="15" thickBot="1" x14ac:dyDescent="0.4"/>
    <row r="2" spans="1:6" ht="18.5" x14ac:dyDescent="0.45">
      <c r="A2" s="11" t="s">
        <v>24</v>
      </c>
      <c r="B2" s="12" t="s">
        <v>25</v>
      </c>
      <c r="C2" s="12" t="s">
        <v>26</v>
      </c>
      <c r="D2" s="12" t="s">
        <v>27</v>
      </c>
      <c r="E2" s="12" t="s">
        <v>28</v>
      </c>
      <c r="F2" s="11" t="s">
        <v>29</v>
      </c>
    </row>
    <row r="3" spans="1:6" x14ac:dyDescent="0.35">
      <c r="A3" s="1"/>
      <c r="B3" s="2"/>
      <c r="C3" s="2"/>
      <c r="D3" s="2"/>
      <c r="E3" s="2"/>
      <c r="F3" s="31">
        <f>SUM(C3:E3)</f>
        <v>0</v>
      </c>
    </row>
    <row r="4" spans="1:6" x14ac:dyDescent="0.35">
      <c r="A4" s="1"/>
      <c r="B4" s="2"/>
      <c r="C4" s="4"/>
      <c r="D4" s="4"/>
      <c r="E4" s="4"/>
      <c r="F4" s="31">
        <f t="shared" ref="F4:F16" si="0">SUM(C4:E4)</f>
        <v>0</v>
      </c>
    </row>
    <row r="5" spans="1:6" x14ac:dyDescent="0.35">
      <c r="A5" s="1"/>
      <c r="B5" s="2"/>
      <c r="C5" s="4"/>
      <c r="D5" s="4"/>
      <c r="E5" s="4"/>
      <c r="F5" s="31">
        <f t="shared" si="0"/>
        <v>0</v>
      </c>
    </row>
    <row r="6" spans="1:6" x14ac:dyDescent="0.35">
      <c r="A6" s="1"/>
      <c r="B6" s="2"/>
      <c r="C6" s="4"/>
      <c r="D6" s="4"/>
      <c r="E6" s="4"/>
      <c r="F6" s="31">
        <f t="shared" si="0"/>
        <v>0</v>
      </c>
    </row>
    <row r="7" spans="1:6" x14ac:dyDescent="0.35">
      <c r="A7" s="1"/>
      <c r="B7" s="2"/>
      <c r="C7" s="4"/>
      <c r="D7" s="4"/>
      <c r="E7" s="4"/>
      <c r="F7" s="31">
        <f t="shared" si="0"/>
        <v>0</v>
      </c>
    </row>
    <row r="8" spans="1:6" x14ac:dyDescent="0.35">
      <c r="A8" s="1"/>
      <c r="B8" s="2"/>
      <c r="C8" s="4"/>
      <c r="D8" s="4"/>
      <c r="E8" s="4"/>
      <c r="F8" s="31">
        <f t="shared" si="0"/>
        <v>0</v>
      </c>
    </row>
    <row r="9" spans="1:6" x14ac:dyDescent="0.35">
      <c r="A9" s="1"/>
      <c r="B9" s="2"/>
      <c r="C9" s="4"/>
      <c r="D9" s="4"/>
      <c r="E9" s="4"/>
      <c r="F9" s="31">
        <f t="shared" si="0"/>
        <v>0</v>
      </c>
    </row>
    <row r="10" spans="1:6" x14ac:dyDescent="0.35">
      <c r="A10" s="1"/>
      <c r="B10" s="2"/>
      <c r="C10" s="4"/>
      <c r="D10" s="4"/>
      <c r="E10" s="4"/>
      <c r="F10" s="31">
        <f t="shared" si="0"/>
        <v>0</v>
      </c>
    </row>
    <row r="11" spans="1:6" x14ac:dyDescent="0.35">
      <c r="A11" s="1"/>
      <c r="B11" s="2"/>
      <c r="C11" s="4"/>
      <c r="D11" s="4"/>
      <c r="E11" s="4"/>
      <c r="F11" s="31">
        <f t="shared" si="0"/>
        <v>0</v>
      </c>
    </row>
    <row r="12" spans="1:6" x14ac:dyDescent="0.35">
      <c r="A12" s="1"/>
      <c r="B12" s="2"/>
      <c r="C12" s="4"/>
      <c r="D12" s="4"/>
      <c r="E12" s="4"/>
      <c r="F12" s="31">
        <f t="shared" si="0"/>
        <v>0</v>
      </c>
    </row>
    <row r="13" spans="1:6" x14ac:dyDescent="0.35">
      <c r="A13" s="1"/>
      <c r="B13" s="2"/>
      <c r="C13" s="4"/>
      <c r="D13" s="4"/>
      <c r="E13" s="4"/>
      <c r="F13" s="31">
        <f t="shared" si="0"/>
        <v>0</v>
      </c>
    </row>
    <row r="14" spans="1:6" x14ac:dyDescent="0.35">
      <c r="A14" s="1"/>
      <c r="B14" s="2"/>
      <c r="C14" s="4"/>
      <c r="D14" s="4"/>
      <c r="E14" s="4"/>
      <c r="F14" s="31">
        <f t="shared" si="0"/>
        <v>0</v>
      </c>
    </row>
    <row r="15" spans="1:6" x14ac:dyDescent="0.35">
      <c r="A15" s="1"/>
      <c r="B15" s="2"/>
      <c r="C15" s="4"/>
      <c r="D15" s="4"/>
      <c r="E15" s="4"/>
      <c r="F15" s="31">
        <f t="shared" si="0"/>
        <v>0</v>
      </c>
    </row>
    <row r="16" spans="1:6" x14ac:dyDescent="0.35">
      <c r="A16" s="1"/>
      <c r="B16" s="2"/>
      <c r="C16" s="4"/>
      <c r="D16" s="4"/>
      <c r="E16" s="4"/>
      <c r="F16" s="31">
        <f t="shared" si="0"/>
        <v>0</v>
      </c>
    </row>
    <row r="17" spans="1:6" x14ac:dyDescent="0.35">
      <c r="A17" s="29" t="s">
        <v>29</v>
      </c>
      <c r="B17" s="31">
        <f t="shared" ref="B17:E17" si="1">SUM(B3:B16)</f>
        <v>0</v>
      </c>
      <c r="C17" s="31">
        <f t="shared" si="1"/>
        <v>0</v>
      </c>
      <c r="D17" s="31">
        <f t="shared" si="1"/>
        <v>0</v>
      </c>
      <c r="E17" s="31">
        <f t="shared" si="1"/>
        <v>0</v>
      </c>
      <c r="F17" s="34">
        <f>SUM(F3:F16)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C4B5-3BB7-4272-89C2-F235CDF8E922}">
  <dimension ref="A1:F17"/>
  <sheetViews>
    <sheetView rightToLeft="1" workbookViewId="0">
      <selection activeCell="B1" sqref="B1:B1048576"/>
    </sheetView>
  </sheetViews>
  <sheetFormatPr defaultRowHeight="14.5" x14ac:dyDescent="0.35"/>
  <cols>
    <col min="1" max="1" width="6.90625" bestFit="1" customWidth="1"/>
    <col min="2" max="2" width="11.453125" bestFit="1" customWidth="1"/>
    <col min="3" max="3" width="11.1796875" bestFit="1" customWidth="1"/>
    <col min="4" max="4" width="10.26953125" bestFit="1" customWidth="1"/>
    <col min="5" max="5" width="12.1796875" bestFit="1" customWidth="1"/>
  </cols>
  <sheetData>
    <row r="1" spans="1:6" ht="15" thickBot="1" x14ac:dyDescent="0.4"/>
    <row r="2" spans="1:6" ht="18.5" x14ac:dyDescent="0.45">
      <c r="A2" s="11" t="s">
        <v>24</v>
      </c>
      <c r="B2" s="12" t="s">
        <v>25</v>
      </c>
      <c r="C2" s="12" t="s">
        <v>26</v>
      </c>
      <c r="D2" s="12" t="s">
        <v>27</v>
      </c>
      <c r="E2" s="12" t="s">
        <v>28</v>
      </c>
      <c r="F2" s="11" t="s">
        <v>29</v>
      </c>
    </row>
    <row r="3" spans="1:6" x14ac:dyDescent="0.35">
      <c r="A3" s="1"/>
      <c r="B3" s="2"/>
      <c r="C3" s="2"/>
      <c r="D3" s="2"/>
      <c r="E3" s="2"/>
      <c r="F3" s="31">
        <f>SUM(C3:E3)</f>
        <v>0</v>
      </c>
    </row>
    <row r="4" spans="1:6" x14ac:dyDescent="0.35">
      <c r="A4" s="1"/>
      <c r="B4" s="2"/>
      <c r="C4" s="4"/>
      <c r="D4" s="4"/>
      <c r="E4" s="4"/>
      <c r="F4" s="31">
        <f t="shared" ref="F4:F16" si="0">SUM(C4:E4)</f>
        <v>0</v>
      </c>
    </row>
    <row r="5" spans="1:6" x14ac:dyDescent="0.35">
      <c r="A5" s="1"/>
      <c r="B5" s="2"/>
      <c r="C5" s="4"/>
      <c r="D5" s="4"/>
      <c r="E5" s="4"/>
      <c r="F5" s="31">
        <f t="shared" si="0"/>
        <v>0</v>
      </c>
    </row>
    <row r="6" spans="1:6" x14ac:dyDescent="0.35">
      <c r="A6" s="1"/>
      <c r="B6" s="2"/>
      <c r="C6" s="4"/>
      <c r="D6" s="4"/>
      <c r="E6" s="4"/>
      <c r="F6" s="31">
        <f t="shared" si="0"/>
        <v>0</v>
      </c>
    </row>
    <row r="7" spans="1:6" x14ac:dyDescent="0.35">
      <c r="A7" s="1"/>
      <c r="B7" s="2"/>
      <c r="C7" s="4"/>
      <c r="D7" s="4"/>
      <c r="E7" s="4"/>
      <c r="F7" s="31">
        <f t="shared" si="0"/>
        <v>0</v>
      </c>
    </row>
    <row r="8" spans="1:6" x14ac:dyDescent="0.35">
      <c r="A8" s="1"/>
      <c r="B8" s="2"/>
      <c r="C8" s="4"/>
      <c r="D8" s="4"/>
      <c r="E8" s="4"/>
      <c r="F8" s="31">
        <f t="shared" si="0"/>
        <v>0</v>
      </c>
    </row>
    <row r="9" spans="1:6" x14ac:dyDescent="0.35">
      <c r="A9" s="1"/>
      <c r="B9" s="2"/>
      <c r="C9" s="4"/>
      <c r="D9" s="4"/>
      <c r="E9" s="4"/>
      <c r="F9" s="31">
        <f t="shared" si="0"/>
        <v>0</v>
      </c>
    </row>
    <row r="10" spans="1:6" x14ac:dyDescent="0.35">
      <c r="A10" s="1"/>
      <c r="B10" s="2"/>
      <c r="C10" s="4"/>
      <c r="D10" s="4"/>
      <c r="E10" s="4"/>
      <c r="F10" s="31">
        <f t="shared" si="0"/>
        <v>0</v>
      </c>
    </row>
    <row r="11" spans="1:6" x14ac:dyDescent="0.35">
      <c r="A11" s="1"/>
      <c r="B11" s="2"/>
      <c r="C11" s="4"/>
      <c r="D11" s="4"/>
      <c r="E11" s="4"/>
      <c r="F11" s="31">
        <f t="shared" si="0"/>
        <v>0</v>
      </c>
    </row>
    <row r="12" spans="1:6" x14ac:dyDescent="0.35">
      <c r="A12" s="1"/>
      <c r="B12" s="2"/>
      <c r="C12" s="4"/>
      <c r="D12" s="4"/>
      <c r="E12" s="4"/>
      <c r="F12" s="31">
        <f t="shared" si="0"/>
        <v>0</v>
      </c>
    </row>
    <row r="13" spans="1:6" x14ac:dyDescent="0.35">
      <c r="A13" s="1"/>
      <c r="B13" s="2"/>
      <c r="C13" s="4"/>
      <c r="D13" s="4"/>
      <c r="E13" s="4"/>
      <c r="F13" s="31">
        <f t="shared" si="0"/>
        <v>0</v>
      </c>
    </row>
    <row r="14" spans="1:6" x14ac:dyDescent="0.35">
      <c r="A14" s="1"/>
      <c r="B14" s="2"/>
      <c r="C14" s="4"/>
      <c r="D14" s="4"/>
      <c r="E14" s="4"/>
      <c r="F14" s="31">
        <f t="shared" si="0"/>
        <v>0</v>
      </c>
    </row>
    <row r="15" spans="1:6" x14ac:dyDescent="0.35">
      <c r="A15" s="1"/>
      <c r="B15" s="2"/>
      <c r="C15" s="4"/>
      <c r="D15" s="4"/>
      <c r="E15" s="4"/>
      <c r="F15" s="31">
        <f t="shared" si="0"/>
        <v>0</v>
      </c>
    </row>
    <row r="16" spans="1:6" x14ac:dyDescent="0.35">
      <c r="A16" s="1"/>
      <c r="B16" s="2"/>
      <c r="C16" s="4"/>
      <c r="D16" s="4"/>
      <c r="E16" s="4"/>
      <c r="F16" s="31">
        <f t="shared" si="0"/>
        <v>0</v>
      </c>
    </row>
    <row r="17" spans="1:6" x14ac:dyDescent="0.35">
      <c r="A17" s="29" t="s">
        <v>29</v>
      </c>
      <c r="B17" s="31">
        <f t="shared" ref="B17:E17" si="1">SUM(B3:B16)</f>
        <v>0</v>
      </c>
      <c r="C17" s="31">
        <f t="shared" si="1"/>
        <v>0</v>
      </c>
      <c r="D17" s="31">
        <f t="shared" si="1"/>
        <v>0</v>
      </c>
      <c r="E17" s="31">
        <f t="shared" si="1"/>
        <v>0</v>
      </c>
      <c r="F17" s="34">
        <f>SUM(F3:F16)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מחשבון</vt:lpstr>
      <vt:lpstr>עלויות טיסות לפני רכישה</vt:lpstr>
      <vt:lpstr>עלויות טיסות לאחר רכישה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yaniv shoval</dc:creator>
  <cp:lastModifiedBy>yaniv shoval</cp:lastModifiedBy>
  <dcterms:created xsi:type="dcterms:W3CDTF">2021-04-17T19:44:01Z</dcterms:created>
  <dcterms:modified xsi:type="dcterms:W3CDTF">2021-06-01T12:59:34Z</dcterms:modified>
</cp:coreProperties>
</file>